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5315" windowHeight="8010"/>
  </bookViews>
  <sheets>
    <sheet name="Лист1" sheetId="1" r:id="rId1"/>
  </sheets>
  <definedNames>
    <definedName name="_xlnm.Print_Titles" localSheetId="0">Лист1!$6:$6</definedName>
  </definedNames>
  <calcPr calcId="144525"/>
</workbook>
</file>

<file path=xl/calcChain.xml><?xml version="1.0" encoding="utf-8"?>
<calcChain xmlns="http://schemas.openxmlformats.org/spreadsheetml/2006/main">
  <c r="V9" i="1" l="1"/>
  <c r="V10" i="1"/>
  <c r="V11" i="1"/>
  <c r="V12" i="1"/>
  <c r="V13" i="1"/>
  <c r="V14" i="1"/>
  <c r="V15" i="1"/>
  <c r="V16" i="1"/>
  <c r="V17" i="1"/>
  <c r="V18" i="1"/>
  <c r="V8" i="1"/>
  <c r="U9" i="1"/>
  <c r="U10" i="1"/>
  <c r="U11" i="1"/>
  <c r="U12" i="1"/>
  <c r="U13" i="1"/>
  <c r="U14" i="1"/>
  <c r="U15" i="1"/>
  <c r="U16" i="1"/>
  <c r="U17" i="1"/>
  <c r="U18" i="1"/>
  <c r="U8" i="1"/>
  <c r="T7" i="1"/>
  <c r="T9" i="1"/>
  <c r="T10" i="1"/>
  <c r="T11" i="1"/>
  <c r="T12" i="1"/>
  <c r="T13" i="1"/>
  <c r="T14" i="1"/>
  <c r="T15" i="1"/>
  <c r="T16" i="1"/>
  <c r="T17" i="1"/>
  <c r="T18" i="1"/>
  <c r="T8" i="1"/>
  <c r="S9" i="1"/>
  <c r="S10" i="1"/>
  <c r="S11" i="1"/>
  <c r="S12" i="1"/>
  <c r="S13" i="1"/>
  <c r="S14" i="1"/>
  <c r="S15" i="1"/>
  <c r="S16" i="1"/>
  <c r="S17" i="1"/>
  <c r="S18" i="1"/>
  <c r="S8" i="1"/>
  <c r="R9" i="1"/>
  <c r="R10" i="1"/>
  <c r="R11" i="1"/>
  <c r="R7" i="1" s="1"/>
  <c r="R12" i="1"/>
  <c r="R13" i="1"/>
  <c r="R14" i="1"/>
  <c r="R15" i="1"/>
  <c r="R16" i="1"/>
  <c r="R17" i="1"/>
  <c r="R18" i="1"/>
  <c r="R8" i="1"/>
  <c r="Q7" i="1"/>
  <c r="Q9" i="1"/>
  <c r="Q10" i="1"/>
  <c r="Q11" i="1"/>
  <c r="Q12" i="1"/>
  <c r="Q13" i="1"/>
  <c r="Q14" i="1"/>
  <c r="Q15" i="1"/>
  <c r="Q16" i="1"/>
  <c r="Q17" i="1"/>
  <c r="Q18" i="1"/>
  <c r="Q8" i="1"/>
  <c r="P7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8" i="1"/>
  <c r="O7" i="1"/>
  <c r="O8" i="1"/>
  <c r="O9" i="1"/>
  <c r="O10" i="1"/>
  <c r="O11" i="1"/>
  <c r="O12" i="1"/>
  <c r="O13" i="1"/>
  <c r="O14" i="1"/>
  <c r="O15" i="1"/>
  <c r="O16" i="1"/>
  <c r="O17" i="1"/>
  <c r="O18" i="1"/>
  <c r="M7" i="1" l="1"/>
  <c r="K8" i="1"/>
  <c r="K9" i="1"/>
  <c r="K10" i="1"/>
  <c r="K11" i="1"/>
  <c r="K12" i="1"/>
  <c r="K13" i="1"/>
  <c r="K14" i="1"/>
  <c r="K15" i="1"/>
  <c r="K16" i="1"/>
  <c r="K17" i="1"/>
  <c r="K7" i="1"/>
  <c r="Z13" i="1" l="1"/>
  <c r="AA13" i="1" s="1"/>
  <c r="AB13" i="1" s="1"/>
  <c r="AC13" i="1" s="1"/>
  <c r="Y13" i="1"/>
  <c r="Y14" i="1"/>
  <c r="Z14" i="1" s="1"/>
  <c r="AA14" i="1" s="1"/>
  <c r="AB14" i="1" s="1"/>
  <c r="AC14" i="1" s="1"/>
  <c r="Y16" i="1"/>
  <c r="Z16" i="1" s="1"/>
  <c r="AA16" i="1" s="1"/>
  <c r="AB16" i="1" s="1"/>
  <c r="AC16" i="1" s="1"/>
  <c r="Y19" i="1"/>
  <c r="Z19" i="1" s="1"/>
  <c r="AA19" i="1" s="1"/>
  <c r="AB19" i="1" s="1"/>
  <c r="AC19" i="1" s="1"/>
  <c r="Y21" i="1"/>
  <c r="Y22" i="1"/>
  <c r="Y23" i="1"/>
  <c r="Y24" i="1"/>
  <c r="Y25" i="1"/>
  <c r="X11" i="1"/>
  <c r="Y11" i="1" s="1"/>
  <c r="Z11" i="1" s="1"/>
  <c r="AA11" i="1" s="1"/>
  <c r="AB11" i="1" s="1"/>
  <c r="AC11" i="1" s="1"/>
  <c r="X13" i="1"/>
  <c r="X14" i="1"/>
  <c r="X16" i="1"/>
  <c r="X18" i="1"/>
  <c r="Y18" i="1" s="1"/>
  <c r="Z18" i="1" s="1"/>
  <c r="AA18" i="1" s="1"/>
  <c r="AB18" i="1" s="1"/>
  <c r="AC18" i="1" s="1"/>
  <c r="X19" i="1"/>
  <c r="X21" i="1"/>
  <c r="X22" i="1"/>
  <c r="X23" i="1"/>
  <c r="X24" i="1"/>
  <c r="X25" i="1"/>
  <c r="W20" i="1" l="1"/>
  <c r="I20" i="1"/>
  <c r="I7" i="1" s="1"/>
  <c r="J20" i="1"/>
  <c r="J7" i="1" s="1"/>
  <c r="L20" i="1"/>
  <c r="L7" i="1" s="1"/>
  <c r="G7" i="1"/>
  <c r="G20" i="1"/>
  <c r="H8" i="1" l="1"/>
  <c r="H9" i="1"/>
  <c r="H10" i="1"/>
  <c r="H11" i="1"/>
  <c r="H12" i="1"/>
  <c r="H13" i="1"/>
  <c r="H14" i="1"/>
  <c r="H15" i="1"/>
  <c r="H16" i="1"/>
  <c r="H17" i="1"/>
  <c r="H18" i="1"/>
  <c r="H7" i="1"/>
  <c r="H20" i="1" l="1"/>
  <c r="N17" i="1"/>
  <c r="N18" i="1"/>
  <c r="X8" i="1" l="1"/>
  <c r="Y8" i="1" s="1"/>
  <c r="Z8" i="1" s="1"/>
  <c r="AA8" i="1" s="1"/>
  <c r="AB8" i="1" s="1"/>
  <c r="AC8" i="1" s="1"/>
  <c r="X10" i="1"/>
  <c r="Y10" i="1" s="1"/>
  <c r="Z10" i="1" s="1"/>
  <c r="AA10" i="1" s="1"/>
  <c r="AB10" i="1" s="1"/>
  <c r="AC10" i="1" s="1"/>
  <c r="N20" i="1"/>
  <c r="N7" i="1" s="1"/>
  <c r="M20" i="1"/>
  <c r="X17" i="1"/>
  <c r="Y17" i="1" s="1"/>
  <c r="Z17" i="1" s="1"/>
  <c r="AA17" i="1" s="1"/>
  <c r="AB17" i="1" s="1"/>
  <c r="AC17" i="1" s="1"/>
  <c r="X12" i="1"/>
  <c r="Y12" i="1" s="1"/>
  <c r="Z12" i="1" s="1"/>
  <c r="AA12" i="1" s="1"/>
  <c r="AB12" i="1" s="1"/>
  <c r="AC12" i="1" s="1"/>
  <c r="X15" i="1"/>
  <c r="Y15" i="1" s="1"/>
  <c r="Z15" i="1" s="1"/>
  <c r="AA15" i="1" s="1"/>
  <c r="AB15" i="1" s="1"/>
  <c r="AC15" i="1" s="1"/>
  <c r="O20" i="1" l="1"/>
  <c r="Q20" i="1" l="1"/>
  <c r="V20" i="1" l="1"/>
  <c r="R20" i="1"/>
  <c r="X9" i="1" l="1"/>
  <c r="Y9" i="1" s="1"/>
  <c r="Z9" i="1" s="1"/>
  <c r="AA9" i="1" s="1"/>
  <c r="AB9" i="1" s="1"/>
  <c r="AC9" i="1" s="1"/>
  <c r="V7" i="1"/>
  <c r="X7" i="1" s="1"/>
  <c r="Y7" i="1" s="1"/>
  <c r="Z7" i="1" s="1"/>
  <c r="AA7" i="1" s="1"/>
  <c r="AB7" i="1" s="1"/>
  <c r="AC7" i="1" s="1"/>
  <c r="X20" i="1"/>
  <c r="Y20" i="1" s="1"/>
  <c r="S20" i="1" l="1"/>
  <c r="S7" i="1"/>
  <c r="T20" i="1" l="1"/>
  <c r="U20" i="1" l="1"/>
  <c r="U7" i="1"/>
</calcChain>
</file>

<file path=xl/sharedStrings.xml><?xml version="1.0" encoding="utf-8"?>
<sst xmlns="http://schemas.openxmlformats.org/spreadsheetml/2006/main" count="117" uniqueCount="102">
  <si>
    <t>Функциональная структура</t>
  </si>
  <si>
    <t>КБК</t>
  </si>
  <si>
    <t xml:space="preserve">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</si>
  <si>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</si>
  <si>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</si>
  <si>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</si>
  <si>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</si>
  <si>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</si>
  <si>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</si>
  <si>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</si>
  <si>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</si>
  <si>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</si>
  <si>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</si>
  <si>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</si>
  <si>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УСЛОВНО УТВЕРЖДЕННЫЕ РАСХОДЫ</t>
  </si>
  <si>
    <t>63361,8</t>
  </si>
  <si>
    <t>2573,5</t>
  </si>
  <si>
    <t>209722,6</t>
  </si>
  <si>
    <t>31857,7</t>
  </si>
  <si>
    <t>21549,3</t>
  </si>
  <si>
    <t>543,6</t>
  </si>
  <si>
    <t>262,2</t>
  </si>
  <si>
    <t>400,0</t>
  </si>
  <si>
    <t>344,4</t>
  </si>
  <si>
    <t>23777,9</t>
  </si>
  <si>
    <t>35353,6</t>
  </si>
  <si>
    <t>197247,8</t>
  </si>
  <si>
    <t>2848</t>
  </si>
  <si>
    <t>73757,4</t>
  </si>
  <si>
    <t>76271</t>
  </si>
  <si>
    <t>3338,3</t>
  </si>
  <si>
    <t>209897,8</t>
  </si>
  <si>
    <t>42619,5</t>
  </si>
  <si>
    <t>23177,7</t>
  </si>
  <si>
    <t>379,8</t>
  </si>
  <si>
    <t>479</t>
  </si>
  <si>
    <t>26131,3</t>
  </si>
  <si>
    <t>44699,4</t>
  </si>
  <si>
    <t>219619,2</t>
  </si>
  <si>
    <t>78489,2</t>
  </si>
  <si>
    <t>239826,7</t>
  </si>
  <si>
    <t>47833,8</t>
  </si>
  <si>
    <t>28964</t>
  </si>
  <si>
    <t>549,4</t>
  </si>
  <si>
    <t>Ед.Изм.:  тыс.руб.</t>
  </si>
  <si>
    <t>исполнение 2017 к 2013 году</t>
  </si>
  <si>
    <t>плнирование 2030г к 2018 году</t>
  </si>
  <si>
    <t>154</t>
  </si>
  <si>
    <t>116</t>
  </si>
  <si>
    <t>110</t>
  </si>
  <si>
    <t>47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</si>
  <si>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</si>
  <si>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</si>
  <si>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</si>
  <si>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</si>
  <si>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</si>
  <si>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</si>
  <si>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</si>
  <si>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</si>
  <si>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</si>
  <si>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>1200</t>
  </si>
  <si>
    <t>1400</t>
  </si>
  <si>
    <t>9900</t>
  </si>
  <si>
    <t>Всего расходов</t>
  </si>
  <si>
    <t>121</t>
  </si>
  <si>
    <t>112</t>
  </si>
  <si>
    <t>132</t>
  </si>
  <si>
    <t>102</t>
  </si>
  <si>
    <t>144</t>
  </si>
  <si>
    <t>Приложение №2</t>
  </si>
  <si>
    <t>1143,7</t>
  </si>
  <si>
    <t>95583,2</t>
  </si>
  <si>
    <t>1221,6</t>
  </si>
  <si>
    <t>5400,0</t>
  </si>
  <si>
    <t>50555,6</t>
  </si>
  <si>
    <t>317818,7</t>
  </si>
  <si>
    <t>50042,3</t>
  </si>
  <si>
    <t>35743,1</t>
  </si>
  <si>
    <t>880,7</t>
  </si>
  <si>
    <t>45574,8</t>
  </si>
  <si>
    <t>исполнение 2019 к 2017 году</t>
  </si>
  <si>
    <t>91468,5</t>
  </si>
  <si>
    <t>1332,1</t>
  </si>
  <si>
    <t>5400</t>
  </si>
  <si>
    <t>52912,5</t>
  </si>
  <si>
    <t>43863,6</t>
  </si>
  <si>
    <t>262093,6</t>
  </si>
  <si>
    <t>42987,5</t>
  </si>
  <si>
    <t>29836,1</t>
  </si>
  <si>
    <t>750,0</t>
  </si>
  <si>
    <t>400</t>
  </si>
  <si>
    <t>8500</t>
  </si>
  <si>
    <t>750</t>
  </si>
  <si>
    <t>29391,6</t>
  </si>
  <si>
    <t>43565,3</t>
  </si>
  <si>
    <t>258719,6</t>
  </si>
  <si>
    <t>31486,9</t>
  </si>
  <si>
    <t>48041,3</t>
  </si>
  <si>
    <t>1341,3</t>
  </si>
  <si>
    <t>91339,8</t>
  </si>
  <si>
    <t>Прогноз основных параметров консолидированного бюджета муниципального района Зилаирский район Республики Башкортостан на период до 2036года</t>
  </si>
  <si>
    <t>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</si>
</sst>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left" vertical="top" wrapText="1"/>
    </xf>
    <xf numFmtId="49" fontId="0" fillId="2" borderId="1" xfId="0" quotePrefix="1" applyNumberFormat="1" applyFill="1" applyBorder="1" applyAlignment="1">
      <alignment horizontal="left" vertical="center" shrinkToFit="1"/>
    </xf>
    <xf numFmtId="0" fontId="0" fillId="2" borderId="1" xfId="0" applyNumberFormat="1" applyFill="1" applyBorder="1" applyAlignment="1">
      <alignment horizontal="right" vertical="center" shrinkToFit="1"/>
    </xf>
    <xf numFmtId="1" fontId="0" fillId="2" borderId="1" xfId="0" applyNumberFormat="1" applyFill="1" applyBorder="1" applyAlignment="1">
      <alignment horizontal="right" vertical="center" shrinkToFit="1"/>
    </xf>
    <xf numFmtId="49" fontId="0" fillId="2" borderId="1" xfId="0" applyNumberFormat="1" applyFill="1" applyBorder="1" applyAlignment="1">
      <alignment horizontal="right" vertical="center" shrinkToFit="1"/>
    </xf>
    <xf numFmtId="49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/>
    <xf numFmtId="164" fontId="0" fillId="2" borderId="1" xfId="0" applyNumberFormat="1" applyFill="1" applyBorder="1"/>
    <xf numFmtId="0" fontId="0" fillId="2" borderId="0" xfId="0" applyNumberFormat="1" applyFill="1"/>
    <xf numFmtId="0" fontId="1" fillId="3" borderId="1" xfId="0" applyFont="1" applyFill="1" applyBorder="1" applyAlignment="1">
      <alignment wrapText="1"/>
    </xf>
    <xf numFmtId="49" fontId="0" fillId="3" borderId="1" xfId="0" applyNumberFormat="1" applyFill="1" applyBorder="1"/>
    <xf numFmtId="1" fontId="0" fillId="3" borderId="1" xfId="0" applyNumberFormat="1" applyFill="1" applyBorder="1" applyAlignment="1">
      <alignment horizontal="right" vertical="center" shrinkToFit="1"/>
    </xf>
    <xf numFmtId="0" fontId="1" fillId="4" borderId="1" xfId="0" quotePrefix="1" applyFont="1" applyFill="1" applyBorder="1" applyAlignment="1">
      <alignment horizontal="left" vertical="top" wrapText="1"/>
    </xf>
    <xf numFmtId="49" fontId="1" fillId="4" borderId="1" xfId="0" quotePrefix="1" applyNumberFormat="1" applyFont="1" applyFill="1" applyBorder="1" applyAlignment="1">
      <alignment horizontal="left" vertical="center" shrinkToFit="1"/>
    </xf>
    <xf numFmtId="0" fontId="1" fillId="4" borderId="1" xfId="0" applyNumberFormat="1" applyFont="1" applyFill="1" applyBorder="1" applyAlignment="1">
      <alignment horizontal="right" vertical="center" shrinkToFit="1"/>
    </xf>
    <xf numFmtId="1" fontId="1" fillId="4" borderId="1" xfId="0" applyNumberFormat="1" applyFont="1" applyFill="1" applyBorder="1" applyAlignment="1">
      <alignment horizontal="right" vertical="center" shrinkToFit="1"/>
    </xf>
    <xf numFmtId="164" fontId="1" fillId="4" borderId="1" xfId="0" applyNumberFormat="1" applyFont="1" applyFill="1" applyBorder="1" applyAlignment="1">
      <alignment horizontal="right" vertical="center" shrinkToFit="1"/>
    </xf>
    <xf numFmtId="49" fontId="1" fillId="4" borderId="1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/>
    <xf numFmtId="164" fontId="1" fillId="4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49" fontId="0" fillId="4" borderId="1" xfId="0" applyNumberFormat="1" applyFill="1" applyBorder="1" applyAlignment="1">
      <alignment horizontal="right" vertical="center" shrinkToFit="1"/>
    </xf>
    <xf numFmtId="49" fontId="1" fillId="4" borderId="1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0" fillId="0" borderId="0" xfId="0" applyAlignment="1"/>
    <xf numFmtId="164" fontId="1" fillId="2" borderId="1" xfId="0" applyNumberFormat="1" applyFont="1" applyFill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topLeftCell="J7" workbookViewId="0">
      <selection activeCell="X28" sqref="X28"/>
    </sheetView>
  </sheetViews>
  <sheetFormatPr defaultRowHeight="15" x14ac:dyDescent="0.25"/>
  <cols>
    <col min="1" max="1" width="46.85546875" style="2" customWidth="1"/>
    <col min="2" max="2" width="9.28515625" style="2" customWidth="1"/>
    <col min="3" max="3" width="14.28515625" style="2" customWidth="1"/>
    <col min="4" max="4" width="16.42578125" style="2" customWidth="1"/>
    <col min="5" max="5" width="15.85546875" style="2" customWidth="1"/>
    <col min="6" max="6" width="13.42578125" style="2" customWidth="1"/>
    <col min="7" max="7" width="15" style="2" customWidth="1"/>
    <col min="8" max="9" width="12.42578125" style="2" customWidth="1"/>
    <col min="10" max="11" width="12.5703125" style="2" customWidth="1"/>
    <col min="12" max="12" width="12.7109375" style="2" customWidth="1"/>
    <col min="13" max="13" width="11.85546875" style="2" customWidth="1"/>
    <col min="14" max="14" width="9.140625" style="2"/>
    <col min="15" max="15" width="12.28515625" style="2" customWidth="1"/>
    <col min="16" max="16384" width="9.140625" style="2"/>
  </cols>
  <sheetData>
    <row r="1" spans="1:29" x14ac:dyDescent="0.25">
      <c r="A1" s="29"/>
      <c r="B1" s="30"/>
      <c r="C1" s="30"/>
      <c r="D1" s="30"/>
      <c r="E1" s="30"/>
    </row>
    <row r="2" spans="1:29" x14ac:dyDescent="0.25">
      <c r="A2" s="29"/>
      <c r="B2" s="30"/>
      <c r="C2" s="30"/>
      <c r="D2" s="30"/>
      <c r="E2" s="30"/>
    </row>
    <row r="3" spans="1:29" x14ac:dyDescent="0.25">
      <c r="A3" s="29"/>
      <c r="B3" s="30"/>
      <c r="C3" s="30"/>
      <c r="D3" s="30"/>
      <c r="E3" s="30"/>
    </row>
    <row r="4" spans="1:29" ht="18.75" x14ac:dyDescent="0.25">
      <c r="A4" s="33" t="s">
        <v>100</v>
      </c>
      <c r="B4" s="34"/>
      <c r="C4" s="34"/>
      <c r="D4" s="34"/>
      <c r="E4" s="34"/>
      <c r="F4" s="35"/>
      <c r="G4" s="35"/>
      <c r="H4" s="35"/>
      <c r="I4" s="35"/>
      <c r="J4" s="35"/>
      <c r="K4" s="35"/>
      <c r="L4" s="35"/>
    </row>
    <row r="5" spans="1:29" x14ac:dyDescent="0.25">
      <c r="A5" s="31" t="s">
        <v>44</v>
      </c>
      <c r="B5" s="32"/>
      <c r="C5" s="32"/>
      <c r="D5" s="32"/>
      <c r="E5" s="32"/>
      <c r="W5" s="2" t="s">
        <v>69</v>
      </c>
    </row>
    <row r="6" spans="1:29" ht="60" customHeight="1" x14ac:dyDescent="0.25">
      <c r="A6" s="3" t="s">
        <v>0</v>
      </c>
      <c r="B6" s="3" t="s">
        <v>1</v>
      </c>
      <c r="C6" s="3">
        <v>2013</v>
      </c>
      <c r="D6" s="3">
        <v>2014</v>
      </c>
      <c r="E6" s="3">
        <v>2015</v>
      </c>
      <c r="F6" s="3">
        <v>2016</v>
      </c>
      <c r="G6" s="3">
        <v>2017</v>
      </c>
      <c r="H6" s="1" t="s">
        <v>45</v>
      </c>
      <c r="I6" s="3">
        <v>2018</v>
      </c>
      <c r="J6" s="3">
        <v>2019</v>
      </c>
      <c r="K6" s="1" t="s">
        <v>80</v>
      </c>
      <c r="L6" s="3">
        <v>2020</v>
      </c>
      <c r="M6" s="3">
        <v>2021</v>
      </c>
      <c r="N6" s="3">
        <v>2022</v>
      </c>
      <c r="O6" s="3">
        <v>2023</v>
      </c>
      <c r="P6" s="3">
        <v>2024</v>
      </c>
      <c r="Q6" s="3">
        <v>2025</v>
      </c>
      <c r="R6" s="3">
        <v>2026</v>
      </c>
      <c r="S6" s="3">
        <v>2027</v>
      </c>
      <c r="T6" s="3">
        <v>2028</v>
      </c>
      <c r="U6" s="3">
        <v>2029</v>
      </c>
      <c r="V6" s="3">
        <v>2030</v>
      </c>
      <c r="W6" s="13" t="s">
        <v>46</v>
      </c>
      <c r="X6" s="25">
        <v>2031</v>
      </c>
      <c r="Y6" s="25">
        <v>2032</v>
      </c>
      <c r="Z6" s="25">
        <v>2033</v>
      </c>
      <c r="AA6" s="25">
        <v>2034</v>
      </c>
      <c r="AB6" s="25">
        <v>2035</v>
      </c>
      <c r="AC6" s="25">
        <v>2036</v>
      </c>
    </row>
    <row r="7" spans="1:29" s="22" customFormat="1" ht="37.5" customHeight="1" x14ac:dyDescent="0.25">
      <c r="A7" s="16" t="s">
        <v>63</v>
      </c>
      <c r="B7" s="17"/>
      <c r="C7" s="18">
        <v>382500.5</v>
      </c>
      <c r="D7" s="18">
        <v>418621.4</v>
      </c>
      <c r="E7" s="18">
        <v>422479.7</v>
      </c>
      <c r="F7" s="18">
        <v>445761.3</v>
      </c>
      <c r="G7" s="18">
        <f>G20</f>
        <v>573293.20000000007</v>
      </c>
      <c r="H7" s="19">
        <f>G7/C7*100</f>
        <v>149.88037924133434</v>
      </c>
      <c r="I7" s="18">
        <f t="shared" ref="I7:V7" si="0">I20</f>
        <v>560100</v>
      </c>
      <c r="J7" s="18">
        <f t="shared" si="0"/>
        <v>603220</v>
      </c>
      <c r="K7" s="19">
        <f>J7/G7*100</f>
        <v>105.220156108602</v>
      </c>
      <c r="L7" s="18">
        <f t="shared" si="0"/>
        <v>531043.9</v>
      </c>
      <c r="M7" s="28">
        <f>M20+M19</f>
        <v>518935.8</v>
      </c>
      <c r="N7" s="20">
        <f t="shared" si="0"/>
        <v>549329.69999999995</v>
      </c>
      <c r="O7" s="20">
        <f>O8+O9+O10+O11+O12+O13+O14+O15+O16+O17+O18+O19</f>
        <v>592045.1176900001</v>
      </c>
      <c r="P7" s="20">
        <f>P8+P9+P10+P11+P12+P13+P14+P15+P16+P17+P18+P19</f>
        <v>599782.51001997001</v>
      </c>
      <c r="Q7" s="20">
        <f t="shared" ref="Q7:V7" si="1">Q8+Q9+Q10+Q11+Q12+Q13+Q14+Q15+Q16+Q17+Q18+Q19</f>
        <v>604778.14723616175</v>
      </c>
      <c r="R7" s="20">
        <f t="shared" si="1"/>
        <v>611013.75333269406</v>
      </c>
      <c r="S7" s="20">
        <f t="shared" si="1"/>
        <v>613079.07831402542</v>
      </c>
      <c r="T7" s="20">
        <f t="shared" si="1"/>
        <v>616818.10318390955</v>
      </c>
      <c r="U7" s="20">
        <f t="shared" si="1"/>
        <v>620630.9116436498</v>
      </c>
      <c r="V7" s="20">
        <f t="shared" si="1"/>
        <v>633043.73187652265</v>
      </c>
      <c r="W7" s="21" t="s">
        <v>64</v>
      </c>
      <c r="X7" s="24">
        <f>V7</f>
        <v>633043.73187652265</v>
      </c>
      <c r="Y7" s="24">
        <f>X7</f>
        <v>633043.73187652265</v>
      </c>
      <c r="Z7" s="24">
        <f>Y7</f>
        <v>633043.73187652265</v>
      </c>
      <c r="AA7" s="24">
        <f>Z7</f>
        <v>633043.73187652265</v>
      </c>
      <c r="AB7" s="24">
        <f>AA7</f>
        <v>633043.73187652265</v>
      </c>
      <c r="AC7" s="24">
        <f>AB7</f>
        <v>633043.73187652265</v>
      </c>
    </row>
    <row r="8" spans="1:29" x14ac:dyDescent="0.25">
      <c r="A8" s="4" t="s">
        <v>3</v>
      </c>
      <c r="B8" s="5" t="s">
        <v>51</v>
      </c>
      <c r="C8" s="6" t="s">
        <v>15</v>
      </c>
      <c r="D8" s="6" t="s">
        <v>28</v>
      </c>
      <c r="E8" s="6" t="s">
        <v>29</v>
      </c>
      <c r="F8" s="6" t="s">
        <v>39</v>
      </c>
      <c r="G8" s="6">
        <v>84810.4</v>
      </c>
      <c r="H8" s="15">
        <f t="shared" ref="H8:H18" si="2">G8/C8*100</f>
        <v>133.85099539470153</v>
      </c>
      <c r="I8" s="6">
        <v>104473.7</v>
      </c>
      <c r="J8" s="8" t="s">
        <v>71</v>
      </c>
      <c r="K8" s="19">
        <f t="shared" ref="K8:K17" si="3">J8/G8*100</f>
        <v>112.70221576599097</v>
      </c>
      <c r="L8" s="8" t="s">
        <v>81</v>
      </c>
      <c r="M8" s="9" t="s">
        <v>99</v>
      </c>
      <c r="N8" s="10">
        <v>84293.3</v>
      </c>
      <c r="O8" s="36">
        <f t="shared" ref="O8:O19" si="4">N8*1.0777</f>
        <v>90842.889410000018</v>
      </c>
      <c r="P8" s="10">
        <f>O8*1.013</f>
        <v>92023.846972330008</v>
      </c>
      <c r="Q8" s="10">
        <f>P8*1.0096</f>
        <v>92907.275903264381</v>
      </c>
      <c r="R8" s="10">
        <f>Q8*1.0103</f>
        <v>93864.220845068005</v>
      </c>
      <c r="S8" s="10">
        <f>R8*1.0034</f>
        <v>94183.359195941244</v>
      </c>
      <c r="T8" s="10">
        <f>S8*1.006</f>
        <v>94748.459351116893</v>
      </c>
      <c r="U8" s="11">
        <f>T8*1.0062</f>
        <v>95335.899799093822</v>
      </c>
      <c r="V8" s="11">
        <f>U8*1.02</f>
        <v>97242.617795075697</v>
      </c>
      <c r="W8" s="14" t="s">
        <v>65</v>
      </c>
      <c r="X8" s="26">
        <f t="shared" ref="X8:X25" si="5">V8</f>
        <v>97242.617795075697</v>
      </c>
      <c r="Y8" s="26">
        <f t="shared" ref="Y8:AC25" si="6">X8</f>
        <v>97242.617795075697</v>
      </c>
      <c r="Z8" s="26">
        <f t="shared" si="6"/>
        <v>97242.617795075697</v>
      </c>
      <c r="AA8" s="26">
        <f t="shared" si="6"/>
        <v>97242.617795075697</v>
      </c>
      <c r="AB8" s="26">
        <f t="shared" si="6"/>
        <v>97242.617795075697</v>
      </c>
      <c r="AC8" s="26">
        <f t="shared" si="6"/>
        <v>97242.617795075697</v>
      </c>
    </row>
    <row r="9" spans="1:29" x14ac:dyDescent="0.25">
      <c r="A9" s="4" t="s">
        <v>4</v>
      </c>
      <c r="B9" s="5" t="s">
        <v>52</v>
      </c>
      <c r="C9" s="6">
        <v>836.1</v>
      </c>
      <c r="D9" s="6">
        <v>898.5</v>
      </c>
      <c r="E9" s="6">
        <v>936.4</v>
      </c>
      <c r="F9" s="6">
        <v>1033.8</v>
      </c>
      <c r="G9" s="6">
        <v>1028.4000000000001</v>
      </c>
      <c r="H9" s="15">
        <f t="shared" si="2"/>
        <v>122.99964119124508</v>
      </c>
      <c r="I9" s="6" t="s">
        <v>70</v>
      </c>
      <c r="J9" s="8" t="s">
        <v>72</v>
      </c>
      <c r="K9" s="19">
        <f t="shared" si="3"/>
        <v>118.78646441073511</v>
      </c>
      <c r="L9" s="8" t="s">
        <v>82</v>
      </c>
      <c r="M9" s="9" t="s">
        <v>98</v>
      </c>
      <c r="N9" s="10">
        <v>1384</v>
      </c>
      <c r="O9" s="36">
        <f t="shared" si="4"/>
        <v>1491.5368000000001</v>
      </c>
      <c r="P9" s="10">
        <f t="shared" ref="P9:P25" si="7">O9*1.013</f>
        <v>1510.9267783999999</v>
      </c>
      <c r="Q9" s="10">
        <f t="shared" ref="Q9:Q19" si="8">P9*1.0096</f>
        <v>1525.4316754726399</v>
      </c>
      <c r="R9" s="10">
        <f t="shared" ref="R9:R19" si="9">Q9*1.0103</f>
        <v>1541.1436217300081</v>
      </c>
      <c r="S9" s="10">
        <f t="shared" ref="S9:S19" si="10">R9*1.0034</f>
        <v>1546.3835100438903</v>
      </c>
      <c r="T9" s="10">
        <f t="shared" ref="T9:T19" si="11">S9*1.006</f>
        <v>1555.6618111041537</v>
      </c>
      <c r="U9" s="11">
        <f t="shared" ref="U9:U19" si="12">T9*1.0062</f>
        <v>1565.3069143329994</v>
      </c>
      <c r="V9" s="11">
        <f t="shared" ref="V9:V19" si="13">U9*1.02</f>
        <v>1596.6130526196594</v>
      </c>
      <c r="W9" s="14" t="s">
        <v>47</v>
      </c>
      <c r="X9" s="26">
        <f t="shared" si="5"/>
        <v>1596.6130526196594</v>
      </c>
      <c r="Y9" s="26">
        <f t="shared" si="6"/>
        <v>1596.6130526196594</v>
      </c>
      <c r="Z9" s="26">
        <f t="shared" si="6"/>
        <v>1596.6130526196594</v>
      </c>
      <c r="AA9" s="26">
        <f t="shared" si="6"/>
        <v>1596.6130526196594</v>
      </c>
      <c r="AB9" s="26">
        <f t="shared" si="6"/>
        <v>1596.6130526196594</v>
      </c>
      <c r="AC9" s="26">
        <f t="shared" si="6"/>
        <v>1596.6130526196594</v>
      </c>
    </row>
    <row r="10" spans="1:29" ht="30" x14ac:dyDescent="0.25">
      <c r="A10" s="4" t="s">
        <v>5</v>
      </c>
      <c r="B10" s="5" t="s">
        <v>53</v>
      </c>
      <c r="C10" s="6" t="s">
        <v>16</v>
      </c>
      <c r="D10" s="6" t="s">
        <v>27</v>
      </c>
      <c r="E10" s="6" t="s">
        <v>30</v>
      </c>
      <c r="F10" s="6">
        <v>4974</v>
      </c>
      <c r="G10" s="6">
        <v>7061.3</v>
      </c>
      <c r="H10" s="15">
        <f t="shared" si="2"/>
        <v>274.38507868661355</v>
      </c>
      <c r="I10" s="6">
        <v>6558.4</v>
      </c>
      <c r="J10" s="8" t="s">
        <v>73</v>
      </c>
      <c r="K10" s="19">
        <f t="shared" si="3"/>
        <v>76.473170662625861</v>
      </c>
      <c r="L10" s="8" t="s">
        <v>83</v>
      </c>
      <c r="M10" s="9" t="s">
        <v>83</v>
      </c>
      <c r="N10" s="10">
        <v>5501.4</v>
      </c>
      <c r="O10" s="36">
        <f t="shared" si="4"/>
        <v>5928.8587800000005</v>
      </c>
      <c r="P10" s="10">
        <f t="shared" si="7"/>
        <v>6005.9339441399998</v>
      </c>
      <c r="Q10" s="10">
        <f t="shared" si="8"/>
        <v>6063.5909100037443</v>
      </c>
      <c r="R10" s="10">
        <f t="shared" si="9"/>
        <v>6126.0458963767824</v>
      </c>
      <c r="S10" s="10">
        <f t="shared" si="10"/>
        <v>6146.8744524244639</v>
      </c>
      <c r="T10" s="10">
        <f t="shared" si="11"/>
        <v>6183.7556991390111</v>
      </c>
      <c r="U10" s="11">
        <f t="shared" si="12"/>
        <v>6222.0949844736724</v>
      </c>
      <c r="V10" s="11">
        <f t="shared" si="13"/>
        <v>6346.5368841631462</v>
      </c>
      <c r="W10" s="14" t="s">
        <v>66</v>
      </c>
      <c r="X10" s="26">
        <f t="shared" si="5"/>
        <v>6346.5368841631462</v>
      </c>
      <c r="Y10" s="26">
        <f t="shared" si="6"/>
        <v>6346.5368841631462</v>
      </c>
      <c r="Z10" s="26">
        <f t="shared" si="6"/>
        <v>6346.5368841631462</v>
      </c>
      <c r="AA10" s="26">
        <f t="shared" si="6"/>
        <v>6346.5368841631462</v>
      </c>
      <c r="AB10" s="26">
        <f t="shared" si="6"/>
        <v>6346.5368841631462</v>
      </c>
      <c r="AC10" s="26">
        <f t="shared" si="6"/>
        <v>6346.5368841631462</v>
      </c>
    </row>
    <row r="11" spans="1:29" x14ac:dyDescent="0.25">
      <c r="A11" s="4" t="s">
        <v>6</v>
      </c>
      <c r="B11" s="5" t="s">
        <v>54</v>
      </c>
      <c r="C11" s="6">
        <v>39456.6</v>
      </c>
      <c r="D11" s="6">
        <v>68758.100000000006</v>
      </c>
      <c r="E11" s="6">
        <v>54339.1</v>
      </c>
      <c r="F11" s="6">
        <v>48070.400000000001</v>
      </c>
      <c r="G11" s="6">
        <v>147372.1</v>
      </c>
      <c r="H11" s="15">
        <f t="shared" si="2"/>
        <v>373.50430599696887</v>
      </c>
      <c r="I11" s="6">
        <v>21653</v>
      </c>
      <c r="J11" s="8" t="s">
        <v>79</v>
      </c>
      <c r="K11" s="19">
        <f t="shared" si="3"/>
        <v>30.924985122692831</v>
      </c>
      <c r="L11" s="8" t="s">
        <v>84</v>
      </c>
      <c r="M11" s="9" t="s">
        <v>97</v>
      </c>
      <c r="N11" s="10">
        <v>44070.6</v>
      </c>
      <c r="O11" s="36">
        <f t="shared" si="4"/>
        <v>47494.885620000001</v>
      </c>
      <c r="P11" s="10">
        <f t="shared" si="7"/>
        <v>48112.319133059995</v>
      </c>
      <c r="Q11" s="10">
        <f t="shared" si="8"/>
        <v>48574.197396737371</v>
      </c>
      <c r="R11" s="10">
        <f t="shared" si="9"/>
        <v>49074.511629923763</v>
      </c>
      <c r="S11" s="10">
        <f t="shared" si="10"/>
        <v>49241.364969465511</v>
      </c>
      <c r="T11" s="10">
        <f t="shared" si="11"/>
        <v>49536.813159282305</v>
      </c>
      <c r="U11" s="11">
        <f t="shared" si="12"/>
        <v>49843.941400869851</v>
      </c>
      <c r="V11" s="11">
        <f t="shared" si="13"/>
        <v>50840.820228887249</v>
      </c>
      <c r="W11" s="14" t="s">
        <v>67</v>
      </c>
      <c r="X11" s="26">
        <f t="shared" si="5"/>
        <v>50840.820228887249</v>
      </c>
      <c r="Y11" s="26">
        <f t="shared" si="6"/>
        <v>50840.820228887249</v>
      </c>
      <c r="Z11" s="26">
        <f t="shared" si="6"/>
        <v>50840.820228887249</v>
      </c>
      <c r="AA11" s="26">
        <f t="shared" si="6"/>
        <v>50840.820228887249</v>
      </c>
      <c r="AB11" s="26">
        <f t="shared" si="6"/>
        <v>50840.820228887249</v>
      </c>
      <c r="AC11" s="26">
        <f t="shared" si="6"/>
        <v>50840.820228887249</v>
      </c>
    </row>
    <row r="12" spans="1:29" x14ac:dyDescent="0.25">
      <c r="A12" s="4" t="s">
        <v>7</v>
      </c>
      <c r="B12" s="5" t="s">
        <v>55</v>
      </c>
      <c r="C12" s="6">
        <v>12337.1</v>
      </c>
      <c r="D12" s="6">
        <v>15235.7</v>
      </c>
      <c r="E12" s="6">
        <v>11120.1</v>
      </c>
      <c r="F12" s="6">
        <v>21865</v>
      </c>
      <c r="G12" s="6">
        <v>15447.1</v>
      </c>
      <c r="H12" s="15">
        <f t="shared" si="2"/>
        <v>125.2085173987404</v>
      </c>
      <c r="I12" s="6">
        <v>34250.5</v>
      </c>
      <c r="J12" s="8" t="s">
        <v>74</v>
      </c>
      <c r="K12" s="19">
        <f t="shared" si="3"/>
        <v>327.28214357387469</v>
      </c>
      <c r="L12" s="8" t="s">
        <v>85</v>
      </c>
      <c r="M12" s="9" t="s">
        <v>96</v>
      </c>
      <c r="N12" s="10">
        <v>31862.5</v>
      </c>
      <c r="O12" s="36">
        <f t="shared" si="4"/>
        <v>34338.216250000005</v>
      </c>
      <c r="P12" s="10">
        <f t="shared" si="7"/>
        <v>34784.613061249998</v>
      </c>
      <c r="Q12" s="10">
        <f t="shared" si="8"/>
        <v>35118.545346637999</v>
      </c>
      <c r="R12" s="10">
        <f t="shared" si="9"/>
        <v>35480.266363708368</v>
      </c>
      <c r="S12" s="10">
        <f t="shared" si="10"/>
        <v>35600.899269344976</v>
      </c>
      <c r="T12" s="10">
        <f t="shared" si="11"/>
        <v>35814.504664961045</v>
      </c>
      <c r="U12" s="11">
        <f t="shared" si="12"/>
        <v>36036.554593883804</v>
      </c>
      <c r="V12" s="11">
        <f t="shared" si="13"/>
        <v>36757.285685761482</v>
      </c>
      <c r="W12" s="14" t="s">
        <v>48</v>
      </c>
      <c r="X12" s="26">
        <f t="shared" si="5"/>
        <v>36757.285685761482</v>
      </c>
      <c r="Y12" s="26">
        <f t="shared" si="6"/>
        <v>36757.285685761482</v>
      </c>
      <c r="Z12" s="26">
        <f t="shared" si="6"/>
        <v>36757.285685761482</v>
      </c>
      <c r="AA12" s="26">
        <f t="shared" si="6"/>
        <v>36757.285685761482</v>
      </c>
      <c r="AB12" s="26">
        <f t="shared" si="6"/>
        <v>36757.285685761482</v>
      </c>
      <c r="AC12" s="26">
        <f t="shared" si="6"/>
        <v>36757.285685761482</v>
      </c>
    </row>
    <row r="13" spans="1:29" x14ac:dyDescent="0.25">
      <c r="A13" s="4" t="s">
        <v>8</v>
      </c>
      <c r="B13" s="5" t="s">
        <v>56</v>
      </c>
      <c r="C13" s="6" t="s">
        <v>17</v>
      </c>
      <c r="D13" s="6" t="s">
        <v>26</v>
      </c>
      <c r="E13" s="6" t="s">
        <v>31</v>
      </c>
      <c r="F13" s="6" t="s">
        <v>38</v>
      </c>
      <c r="G13" s="6" t="s">
        <v>40</v>
      </c>
      <c r="H13" s="15">
        <f t="shared" si="2"/>
        <v>114.35424699102529</v>
      </c>
      <c r="I13" s="6">
        <v>301803.90000000002</v>
      </c>
      <c r="J13" s="8" t="s">
        <v>75</v>
      </c>
      <c r="K13" s="19">
        <f t="shared" si="3"/>
        <v>132.52014892420235</v>
      </c>
      <c r="L13" s="8" t="s">
        <v>86</v>
      </c>
      <c r="M13" s="9" t="s">
        <v>95</v>
      </c>
      <c r="N13" s="10">
        <v>288518.5</v>
      </c>
      <c r="O13" s="36">
        <f t="shared" si="4"/>
        <v>310936.38745000004</v>
      </c>
      <c r="P13" s="10">
        <f t="shared" si="7"/>
        <v>314978.56048684998</v>
      </c>
      <c r="Q13" s="10">
        <f t="shared" si="8"/>
        <v>318002.35466752376</v>
      </c>
      <c r="R13" s="10">
        <f t="shared" si="9"/>
        <v>321277.77892059926</v>
      </c>
      <c r="S13" s="10">
        <f t="shared" si="10"/>
        <v>322370.12336892931</v>
      </c>
      <c r="T13" s="10">
        <f t="shared" si="11"/>
        <v>324304.3441091429</v>
      </c>
      <c r="U13" s="11">
        <f t="shared" si="12"/>
        <v>326315.03104261955</v>
      </c>
      <c r="V13" s="11">
        <f t="shared" si="13"/>
        <v>332841.33166347194</v>
      </c>
      <c r="W13" s="14" t="s">
        <v>66</v>
      </c>
      <c r="X13" s="26">
        <f t="shared" si="5"/>
        <v>332841.33166347194</v>
      </c>
      <c r="Y13" s="26">
        <f t="shared" si="6"/>
        <v>332841.33166347194</v>
      </c>
      <c r="Z13" s="26">
        <f t="shared" si="6"/>
        <v>332841.33166347194</v>
      </c>
      <c r="AA13" s="26">
        <f t="shared" si="6"/>
        <v>332841.33166347194</v>
      </c>
      <c r="AB13" s="26">
        <f t="shared" si="6"/>
        <v>332841.33166347194</v>
      </c>
      <c r="AC13" s="26">
        <f t="shared" si="6"/>
        <v>332841.33166347194</v>
      </c>
    </row>
    <row r="14" spans="1:29" x14ac:dyDescent="0.25">
      <c r="A14" s="4" t="s">
        <v>9</v>
      </c>
      <c r="B14" s="5" t="s">
        <v>57</v>
      </c>
      <c r="C14" s="6" t="s">
        <v>18</v>
      </c>
      <c r="D14" s="6" t="s">
        <v>25</v>
      </c>
      <c r="E14" s="6" t="s">
        <v>32</v>
      </c>
      <c r="F14" s="6" t="s">
        <v>37</v>
      </c>
      <c r="G14" s="6" t="s">
        <v>41</v>
      </c>
      <c r="H14" s="15">
        <f t="shared" si="2"/>
        <v>150.14831579178662</v>
      </c>
      <c r="I14" s="6">
        <v>56121.599999999999</v>
      </c>
      <c r="J14" s="8" t="s">
        <v>76</v>
      </c>
      <c r="K14" s="19">
        <f t="shared" si="3"/>
        <v>104.61702812655487</v>
      </c>
      <c r="L14" s="8" t="s">
        <v>87</v>
      </c>
      <c r="M14" s="9" t="s">
        <v>94</v>
      </c>
      <c r="N14" s="10">
        <v>44338.400000000001</v>
      </c>
      <c r="O14" s="36">
        <f t="shared" si="4"/>
        <v>47783.493680000007</v>
      </c>
      <c r="P14" s="10">
        <f t="shared" si="7"/>
        <v>48404.679097840002</v>
      </c>
      <c r="Q14" s="10">
        <f t="shared" si="8"/>
        <v>48869.364017179272</v>
      </c>
      <c r="R14" s="10">
        <f t="shared" si="9"/>
        <v>49372.718466556216</v>
      </c>
      <c r="S14" s="10">
        <f t="shared" si="10"/>
        <v>49540.585709342507</v>
      </c>
      <c r="T14" s="10">
        <f t="shared" si="11"/>
        <v>49837.829223598565</v>
      </c>
      <c r="U14" s="11">
        <f t="shared" si="12"/>
        <v>50146.823764784873</v>
      </c>
      <c r="V14" s="11">
        <f t="shared" si="13"/>
        <v>51149.76024008057</v>
      </c>
      <c r="W14" s="14" t="s">
        <v>66</v>
      </c>
      <c r="X14" s="26">
        <f t="shared" si="5"/>
        <v>51149.76024008057</v>
      </c>
      <c r="Y14" s="26">
        <f t="shared" si="6"/>
        <v>51149.76024008057</v>
      </c>
      <c r="Z14" s="26">
        <f t="shared" si="6"/>
        <v>51149.76024008057</v>
      </c>
      <c r="AA14" s="26">
        <f t="shared" si="6"/>
        <v>51149.76024008057</v>
      </c>
      <c r="AB14" s="26">
        <f t="shared" si="6"/>
        <v>51149.76024008057</v>
      </c>
      <c r="AC14" s="26">
        <f t="shared" si="6"/>
        <v>51149.76024008057</v>
      </c>
    </row>
    <row r="15" spans="1:29" x14ac:dyDescent="0.25">
      <c r="A15" s="4" t="s">
        <v>10</v>
      </c>
      <c r="B15" s="5" t="s">
        <v>58</v>
      </c>
      <c r="C15" s="6" t="s">
        <v>19</v>
      </c>
      <c r="D15" s="6" t="s">
        <v>24</v>
      </c>
      <c r="E15" s="6" t="s">
        <v>33</v>
      </c>
      <c r="F15" s="6" t="s">
        <v>36</v>
      </c>
      <c r="G15" s="6" t="s">
        <v>42</v>
      </c>
      <c r="H15" s="15">
        <f t="shared" si="2"/>
        <v>134.40807822063826</v>
      </c>
      <c r="I15" s="6">
        <v>33038</v>
      </c>
      <c r="J15" s="8" t="s">
        <v>77</v>
      </c>
      <c r="K15" s="19">
        <f t="shared" si="3"/>
        <v>123.40526170418451</v>
      </c>
      <c r="L15" s="8" t="s">
        <v>88</v>
      </c>
      <c r="M15" s="9" t="s">
        <v>93</v>
      </c>
      <c r="N15" s="10">
        <v>31171</v>
      </c>
      <c r="O15" s="36">
        <f t="shared" si="4"/>
        <v>33592.986700000001</v>
      </c>
      <c r="P15" s="10">
        <f t="shared" si="7"/>
        <v>34029.695527099997</v>
      </c>
      <c r="Q15" s="10">
        <f t="shared" si="8"/>
        <v>34356.380604160157</v>
      </c>
      <c r="R15" s="10">
        <f t="shared" si="9"/>
        <v>34710.251324383004</v>
      </c>
      <c r="S15" s="10">
        <f t="shared" si="10"/>
        <v>34828.266178885911</v>
      </c>
      <c r="T15" s="10">
        <f t="shared" si="11"/>
        <v>35037.235775959227</v>
      </c>
      <c r="U15" s="11">
        <f t="shared" si="12"/>
        <v>35254.466637770172</v>
      </c>
      <c r="V15" s="11">
        <f t="shared" si="13"/>
        <v>35959.55597052558</v>
      </c>
      <c r="W15" s="14" t="s">
        <v>49</v>
      </c>
      <c r="X15" s="26">
        <f t="shared" si="5"/>
        <v>35959.55597052558</v>
      </c>
      <c r="Y15" s="26">
        <f t="shared" si="6"/>
        <v>35959.55597052558</v>
      </c>
      <c r="Z15" s="26">
        <f t="shared" si="6"/>
        <v>35959.55597052558</v>
      </c>
      <c r="AA15" s="26">
        <f t="shared" si="6"/>
        <v>35959.55597052558</v>
      </c>
      <c r="AB15" s="26">
        <f t="shared" si="6"/>
        <v>35959.55597052558</v>
      </c>
      <c r="AC15" s="26">
        <f t="shared" si="6"/>
        <v>35959.55597052558</v>
      </c>
    </row>
    <row r="16" spans="1:29" x14ac:dyDescent="0.25">
      <c r="A16" s="4" t="s">
        <v>11</v>
      </c>
      <c r="B16" s="5" t="s">
        <v>59</v>
      </c>
      <c r="C16" s="6" t="s">
        <v>20</v>
      </c>
      <c r="D16" s="6" t="s">
        <v>23</v>
      </c>
      <c r="E16" s="6" t="s">
        <v>34</v>
      </c>
      <c r="F16" s="6" t="s">
        <v>35</v>
      </c>
      <c r="G16" s="6" t="s">
        <v>43</v>
      </c>
      <c r="H16" s="15">
        <f t="shared" si="2"/>
        <v>101.06696100073582</v>
      </c>
      <c r="I16" s="6">
        <v>657.2</v>
      </c>
      <c r="J16" s="8" t="s">
        <v>78</v>
      </c>
      <c r="K16" s="19">
        <f t="shared" si="3"/>
        <v>160.3021477975974</v>
      </c>
      <c r="L16" s="8" t="s">
        <v>89</v>
      </c>
      <c r="M16" s="9" t="s">
        <v>92</v>
      </c>
      <c r="N16" s="10">
        <v>750</v>
      </c>
      <c r="O16" s="36">
        <f t="shared" si="4"/>
        <v>808.27500000000009</v>
      </c>
      <c r="P16" s="10">
        <f t="shared" si="7"/>
        <v>818.78257500000007</v>
      </c>
      <c r="Q16" s="10">
        <f t="shared" si="8"/>
        <v>826.64288772000009</v>
      </c>
      <c r="R16" s="10">
        <f t="shared" si="9"/>
        <v>835.15730946351607</v>
      </c>
      <c r="S16" s="10">
        <f t="shared" si="10"/>
        <v>837.9968443156921</v>
      </c>
      <c r="T16" s="10">
        <f t="shared" si="11"/>
        <v>843.02482538158631</v>
      </c>
      <c r="U16" s="11">
        <f t="shared" si="12"/>
        <v>848.25157929895215</v>
      </c>
      <c r="V16" s="11">
        <f t="shared" si="13"/>
        <v>865.21661088493124</v>
      </c>
      <c r="W16" s="14" t="s">
        <v>68</v>
      </c>
      <c r="X16" s="26">
        <f t="shared" si="5"/>
        <v>865.21661088493124</v>
      </c>
      <c r="Y16" s="26">
        <f t="shared" si="6"/>
        <v>865.21661088493124</v>
      </c>
      <c r="Z16" s="26">
        <f t="shared" si="6"/>
        <v>865.21661088493124</v>
      </c>
      <c r="AA16" s="26">
        <f t="shared" si="6"/>
        <v>865.21661088493124</v>
      </c>
      <c r="AB16" s="26">
        <f t="shared" si="6"/>
        <v>865.21661088493124</v>
      </c>
      <c r="AC16" s="26">
        <f t="shared" si="6"/>
        <v>865.21661088493124</v>
      </c>
    </row>
    <row r="17" spans="1:29" x14ac:dyDescent="0.25">
      <c r="A17" s="4" t="s">
        <v>12</v>
      </c>
      <c r="B17" s="5" t="s">
        <v>60</v>
      </c>
      <c r="C17" s="6" t="s">
        <v>21</v>
      </c>
      <c r="D17" s="6" t="s">
        <v>22</v>
      </c>
      <c r="E17" s="6" t="s">
        <v>22</v>
      </c>
      <c r="F17" s="6" t="s">
        <v>22</v>
      </c>
      <c r="G17" s="6" t="s">
        <v>22</v>
      </c>
      <c r="H17" s="15">
        <f t="shared" si="2"/>
        <v>152.55530129672005</v>
      </c>
      <c r="I17" s="6">
        <v>400</v>
      </c>
      <c r="J17" s="8" t="s">
        <v>22</v>
      </c>
      <c r="K17" s="19">
        <f t="shared" si="3"/>
        <v>100</v>
      </c>
      <c r="L17" s="8" t="s">
        <v>90</v>
      </c>
      <c r="M17" s="9" t="s">
        <v>90</v>
      </c>
      <c r="N17" s="10">
        <f t="shared" ref="N17:N18" si="14">M17*1.1</f>
        <v>440.00000000000006</v>
      </c>
      <c r="O17" s="36">
        <f t="shared" si="4"/>
        <v>474.1880000000001</v>
      </c>
      <c r="P17" s="10">
        <f t="shared" si="7"/>
        <v>480.35244400000005</v>
      </c>
      <c r="Q17" s="10">
        <f t="shared" si="8"/>
        <v>484.96382746240005</v>
      </c>
      <c r="R17" s="10">
        <f t="shared" si="9"/>
        <v>489.95895488526276</v>
      </c>
      <c r="S17" s="10">
        <f t="shared" si="10"/>
        <v>491.6248153318727</v>
      </c>
      <c r="T17" s="10">
        <f t="shared" si="11"/>
        <v>494.57456422386394</v>
      </c>
      <c r="U17" s="11">
        <f t="shared" si="12"/>
        <v>497.64092652205187</v>
      </c>
      <c r="V17" s="11">
        <f t="shared" si="13"/>
        <v>507.59374505249292</v>
      </c>
      <c r="W17" s="14" t="s">
        <v>50</v>
      </c>
      <c r="X17" s="26">
        <f t="shared" si="5"/>
        <v>507.59374505249292</v>
      </c>
      <c r="Y17" s="26">
        <f t="shared" si="6"/>
        <v>507.59374505249292</v>
      </c>
      <c r="Z17" s="26">
        <f t="shared" si="6"/>
        <v>507.59374505249292</v>
      </c>
      <c r="AA17" s="26">
        <f t="shared" si="6"/>
        <v>507.59374505249292</v>
      </c>
      <c r="AB17" s="26">
        <f t="shared" si="6"/>
        <v>507.59374505249292</v>
      </c>
      <c r="AC17" s="26">
        <f t="shared" si="6"/>
        <v>507.59374505249292</v>
      </c>
    </row>
    <row r="18" spans="1:29" ht="60" x14ac:dyDescent="0.25">
      <c r="A18" s="4" t="s">
        <v>13</v>
      </c>
      <c r="B18" s="5" t="s">
        <v>61</v>
      </c>
      <c r="C18" s="6"/>
      <c r="D18" s="6"/>
      <c r="E18" s="6"/>
      <c r="F18" s="6"/>
      <c r="G18" s="6"/>
      <c r="H18" s="15" t="e">
        <f t="shared" si="2"/>
        <v>#DIV/0!</v>
      </c>
      <c r="I18" s="6"/>
      <c r="J18" s="8"/>
      <c r="K18" s="27"/>
      <c r="L18" s="8"/>
      <c r="M18" s="9"/>
      <c r="N18" s="10">
        <f t="shared" si="14"/>
        <v>0</v>
      </c>
      <c r="O18" s="36">
        <f t="shared" si="4"/>
        <v>0</v>
      </c>
      <c r="P18" s="10">
        <f t="shared" si="7"/>
        <v>0</v>
      </c>
      <c r="Q18" s="10">
        <f t="shared" si="8"/>
        <v>0</v>
      </c>
      <c r="R18" s="10">
        <f t="shared" si="9"/>
        <v>0</v>
      </c>
      <c r="S18" s="10">
        <f t="shared" si="10"/>
        <v>0</v>
      </c>
      <c r="T18" s="10">
        <f t="shared" si="11"/>
        <v>0</v>
      </c>
      <c r="U18" s="11">
        <f t="shared" si="12"/>
        <v>0</v>
      </c>
      <c r="V18" s="11">
        <f t="shared" si="13"/>
        <v>0</v>
      </c>
      <c r="W18" s="14" t="s">
        <v>67</v>
      </c>
      <c r="X18" s="26">
        <f t="shared" si="5"/>
        <v>0</v>
      </c>
      <c r="Y18" s="26">
        <f t="shared" si="6"/>
        <v>0</v>
      </c>
      <c r="Z18" s="26">
        <f t="shared" si="6"/>
        <v>0</v>
      </c>
      <c r="AA18" s="26">
        <f t="shared" si="6"/>
        <v>0</v>
      </c>
      <c r="AB18" s="26">
        <f t="shared" si="6"/>
        <v>0</v>
      </c>
      <c r="AC18" s="26">
        <f t="shared" si="6"/>
        <v>0</v>
      </c>
    </row>
    <row r="19" spans="1:29" x14ac:dyDescent="0.25">
      <c r="A19" s="4" t="s">
        <v>14</v>
      </c>
      <c r="B19" s="5" t="s">
        <v>62</v>
      </c>
      <c r="C19" s="6" t="s">
        <v>2</v>
      </c>
      <c r="D19" s="6" t="s">
        <v>2</v>
      </c>
      <c r="E19" s="6" t="s">
        <v>2</v>
      </c>
      <c r="F19" s="6" t="s">
        <v>2</v>
      </c>
      <c r="G19" s="6" t="s">
        <v>2</v>
      </c>
      <c r="H19" s="7"/>
      <c r="I19" s="6" t="s">
        <v>2</v>
      </c>
      <c r="J19" s="8"/>
      <c r="K19" s="27"/>
      <c r="L19" s="8"/>
      <c r="M19" s="9" t="s">
        <v>91</v>
      </c>
      <c r="N19" s="10">
        <v>17000</v>
      </c>
      <c r="O19" s="36">
        <v>18353.400000000001</v>
      </c>
      <c r="P19" s="10">
        <v>18632.8</v>
      </c>
      <c r="Q19" s="10">
        <v>18049.400000000001</v>
      </c>
      <c r="R19" s="10">
        <v>18241.7</v>
      </c>
      <c r="S19" s="10">
        <v>18291.599999999999</v>
      </c>
      <c r="T19" s="10">
        <v>18461.900000000001</v>
      </c>
      <c r="U19" s="11">
        <v>18564.900000000001</v>
      </c>
      <c r="V19" s="11">
        <v>18936.400000000001</v>
      </c>
      <c r="W19" s="14" t="s">
        <v>101</v>
      </c>
      <c r="X19" s="26">
        <f t="shared" si="5"/>
        <v>18936.400000000001</v>
      </c>
      <c r="Y19" s="26">
        <f t="shared" si="6"/>
        <v>18936.400000000001</v>
      </c>
      <c r="Z19" s="26">
        <f t="shared" si="6"/>
        <v>18936.400000000001</v>
      </c>
      <c r="AA19" s="26">
        <f t="shared" si="6"/>
        <v>18936.400000000001</v>
      </c>
      <c r="AB19" s="26">
        <f t="shared" si="6"/>
        <v>18936.400000000001</v>
      </c>
      <c r="AC19" s="26">
        <f t="shared" si="6"/>
        <v>18936.400000000001</v>
      </c>
    </row>
    <row r="20" spans="1:29" hidden="1" x14ac:dyDescent="0.25">
      <c r="C20" s="12"/>
      <c r="D20" s="12"/>
      <c r="E20" s="12"/>
      <c r="F20" s="12"/>
      <c r="G20" s="2">
        <f>G8+G9+G10+G11+G12+G13+G14+G15+G16+G17+G18</f>
        <v>573293.20000000007</v>
      </c>
      <c r="H20" s="2" t="e">
        <f t="shared" ref="H20:M20" si="15">H8+H9+H10+H11+H12+H13+H14+H15+H16+H17+H18</f>
        <v>#DIV/0!</v>
      </c>
      <c r="I20" s="2">
        <f t="shared" si="15"/>
        <v>560100</v>
      </c>
      <c r="J20" s="2">
        <f t="shared" si="15"/>
        <v>603220</v>
      </c>
      <c r="L20" s="2">
        <f t="shared" si="15"/>
        <v>531043.9</v>
      </c>
      <c r="M20" s="2">
        <f t="shared" si="15"/>
        <v>510435.8</v>
      </c>
      <c r="N20" s="2">
        <f>N8+N9+N10+N11+N12+N13+N14+N15+N16+N17+N18+N19</f>
        <v>549329.69999999995</v>
      </c>
      <c r="O20" s="2">
        <f t="shared" ref="O20:W20" si="16">O8+O9+O10+O11+O12+O13+O14+O15+O16+O17+O18+O19</f>
        <v>592045.1176900001</v>
      </c>
      <c r="P20" s="10">
        <f t="shared" si="7"/>
        <v>599741.70421997004</v>
      </c>
      <c r="Q20" s="2">
        <f t="shared" si="16"/>
        <v>604778.14723616175</v>
      </c>
      <c r="R20" s="2">
        <f t="shared" si="16"/>
        <v>611013.75333269406</v>
      </c>
      <c r="S20" s="2">
        <f t="shared" si="16"/>
        <v>613079.07831402542</v>
      </c>
      <c r="T20" s="2">
        <f t="shared" si="16"/>
        <v>616818.10318390955</v>
      </c>
      <c r="U20" s="2">
        <f t="shared" si="16"/>
        <v>620630.9116436498</v>
      </c>
      <c r="V20" s="2">
        <f t="shared" si="16"/>
        <v>633043.73187652265</v>
      </c>
      <c r="W20" s="2">
        <f t="shared" si="16"/>
        <v>1386</v>
      </c>
      <c r="X20" s="23">
        <f t="shared" si="5"/>
        <v>633043.73187652265</v>
      </c>
      <c r="Y20" s="23">
        <f t="shared" si="6"/>
        <v>633043.73187652265</v>
      </c>
    </row>
    <row r="21" spans="1:29" hidden="1" x14ac:dyDescent="0.25">
      <c r="C21" s="12"/>
      <c r="D21" s="12"/>
      <c r="E21" s="12"/>
      <c r="F21" s="12"/>
      <c r="I21" s="2">
        <v>460.8</v>
      </c>
      <c r="J21" s="2">
        <v>506</v>
      </c>
      <c r="L21" s="2">
        <v>535</v>
      </c>
      <c r="M21" s="2">
        <v>556</v>
      </c>
      <c r="P21" s="10">
        <f t="shared" si="7"/>
        <v>0</v>
      </c>
      <c r="X21" s="23">
        <f t="shared" si="5"/>
        <v>0</v>
      </c>
      <c r="Y21" s="23">
        <f t="shared" si="6"/>
        <v>0</v>
      </c>
    </row>
    <row r="22" spans="1:29" hidden="1" x14ac:dyDescent="0.25">
      <c r="C22" s="12"/>
      <c r="D22" s="12"/>
      <c r="E22" s="12"/>
      <c r="F22" s="12"/>
      <c r="N22" s="2">
        <v>557634.63</v>
      </c>
      <c r="O22" s="2">
        <v>569495.80929999996</v>
      </c>
      <c r="P22" s="10">
        <f t="shared" si="7"/>
        <v>576899.25482089992</v>
      </c>
      <c r="Q22" s="2">
        <v>581088.09719999996</v>
      </c>
      <c r="R22" s="2">
        <v>586849.89350000001</v>
      </c>
      <c r="S22" s="2">
        <v>588431.46699999995</v>
      </c>
      <c r="T22" s="2">
        <v>591678.03729999997</v>
      </c>
      <c r="U22" s="2">
        <v>594987.69999999995</v>
      </c>
      <c r="V22" s="2">
        <v>606887.5</v>
      </c>
      <c r="X22" s="23">
        <f t="shared" si="5"/>
        <v>606887.5</v>
      </c>
      <c r="Y22" s="23">
        <f t="shared" si="6"/>
        <v>606887.5</v>
      </c>
    </row>
    <row r="23" spans="1:29" hidden="1" x14ac:dyDescent="0.25">
      <c r="C23" s="12"/>
      <c r="D23" s="12"/>
      <c r="E23" s="12"/>
      <c r="F23" s="12"/>
      <c r="P23" s="10">
        <f t="shared" si="7"/>
        <v>0</v>
      </c>
      <c r="X23" s="23">
        <f t="shared" si="5"/>
        <v>0</v>
      </c>
      <c r="Y23" s="23">
        <f t="shared" si="6"/>
        <v>0</v>
      </c>
    </row>
    <row r="24" spans="1:29" hidden="1" x14ac:dyDescent="0.25">
      <c r="C24" s="12"/>
      <c r="D24" s="12"/>
      <c r="E24" s="12"/>
      <c r="F24" s="12"/>
      <c r="P24" s="10">
        <f t="shared" si="7"/>
        <v>0</v>
      </c>
      <c r="X24" s="23">
        <f t="shared" si="5"/>
        <v>0</v>
      </c>
      <c r="Y24" s="23">
        <f t="shared" si="6"/>
        <v>0</v>
      </c>
    </row>
    <row r="25" spans="1:29" hidden="1" x14ac:dyDescent="0.25">
      <c r="C25" s="12"/>
      <c r="D25" s="12"/>
      <c r="E25" s="12"/>
      <c r="F25" s="12"/>
      <c r="M25" s="2" t="s">
        <v>2</v>
      </c>
      <c r="P25" s="10">
        <f t="shared" si="7"/>
        <v>0</v>
      </c>
      <c r="X25" s="23">
        <f t="shared" si="5"/>
        <v>0</v>
      </c>
      <c r="Y25" s="23">
        <f t="shared" si="6"/>
        <v>0</v>
      </c>
    </row>
    <row r="26" spans="1:29" x14ac:dyDescent="0.25">
      <c r="C26" s="12"/>
      <c r="D26" s="12"/>
      <c r="E26" s="12"/>
      <c r="F26" s="12"/>
    </row>
    <row r="27" spans="1:29" x14ac:dyDescent="0.25">
      <c r="C27" s="12"/>
      <c r="D27" s="12"/>
      <c r="E27" s="12"/>
      <c r="F27" s="12"/>
    </row>
    <row r="28" spans="1:29" x14ac:dyDescent="0.25">
      <c r="C28" s="12"/>
      <c r="D28" s="12"/>
      <c r="E28" s="12"/>
      <c r="F28" s="12"/>
    </row>
  </sheetData>
  <mergeCells count="5">
    <mergeCell ref="A3:E3"/>
    <mergeCell ref="A5:E5"/>
    <mergeCell ref="A1:E1"/>
    <mergeCell ref="A2:E2"/>
    <mergeCell ref="A4:L4"/>
  </mergeCells>
  <printOptions horizontalCentered="1"/>
  <pageMargins left="0.2" right="0.2" top="0.4" bottom="0.2" header="0" footer="0"/>
  <pageSetup paperSize="9" scale="83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Любовь</dc:creator>
  <cp:lastModifiedBy>Зайцева Любовь</cp:lastModifiedBy>
  <dcterms:created xsi:type="dcterms:W3CDTF">2018-07-13T11:35:21Z</dcterms:created>
  <dcterms:modified xsi:type="dcterms:W3CDTF">2019-11-13T04:06:45Z</dcterms:modified>
</cp:coreProperties>
</file>